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t\Desktop\Anahit\Anahit\2-րդ նստաշրջան 2025թ\2-րդ նիստ 14․10․2025թ․\"/>
    </mc:Choice>
  </mc:AlternateContent>
  <xr:revisionPtr revIDLastSave="0" documentId="8_{E3B751EA-263A-4A9A-B264-F3E5A055C53B}" xr6:coauthVersionLast="45" xr6:coauthVersionMax="45" xr10:uidLastSave="{00000000-0000-0000-0000-000000000000}"/>
  <bookViews>
    <workbookView xWindow="-120" yWindow="-120" windowWidth="29040" windowHeight="15840" xr2:uid="{1D11AD3E-A61F-4970-9DB1-25C07C822E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2" i="1" l="1"/>
  <c r="D97" i="1"/>
  <c r="D90" i="1"/>
  <c r="D55" i="1" l="1"/>
  <c r="E88" i="1"/>
  <c r="E77" i="1"/>
  <c r="G77" i="1"/>
  <c r="D77" i="1"/>
  <c r="E72" i="1"/>
  <c r="C88" i="1" l="1"/>
  <c r="E78" i="1"/>
  <c r="C60" i="1"/>
  <c r="D60" i="1"/>
  <c r="E85" i="1"/>
  <c r="E69" i="1"/>
  <c r="G69" i="1" s="1"/>
  <c r="E70" i="1"/>
  <c r="E34" i="1"/>
  <c r="E35" i="1"/>
  <c r="E36" i="1"/>
  <c r="E37" i="1"/>
  <c r="E38" i="1"/>
  <c r="E39" i="1"/>
  <c r="E40" i="1"/>
  <c r="G40" i="1" s="1"/>
  <c r="E41" i="1"/>
  <c r="E42" i="1"/>
  <c r="E43" i="1"/>
  <c r="E44" i="1"/>
  <c r="E45" i="1"/>
  <c r="E46" i="1"/>
  <c r="E47" i="1"/>
  <c r="G47" i="1" s="1"/>
  <c r="E48" i="1"/>
  <c r="G48" i="1" s="1"/>
  <c r="E49" i="1"/>
  <c r="G49" i="1" s="1"/>
  <c r="E50" i="1"/>
  <c r="G50" i="1" s="1"/>
  <c r="E51" i="1"/>
  <c r="E52" i="1"/>
  <c r="G52" i="1" s="1"/>
  <c r="E53" i="1"/>
  <c r="E54" i="1"/>
  <c r="E55" i="1"/>
  <c r="E56" i="1"/>
  <c r="E57" i="1"/>
  <c r="G57" i="1" s="1"/>
  <c r="E58" i="1"/>
  <c r="E59" i="1"/>
  <c r="E61" i="1"/>
  <c r="E62" i="1"/>
  <c r="E19" i="1" l="1"/>
  <c r="E67" i="1"/>
  <c r="G67" i="1" s="1"/>
  <c r="E60" i="1"/>
  <c r="C21" i="1"/>
  <c r="D21" i="1"/>
  <c r="D33" i="1"/>
  <c r="C77" i="1"/>
  <c r="C33" i="1"/>
  <c r="E32" i="1"/>
  <c r="H32" i="1" s="1"/>
  <c r="E20" i="1"/>
  <c r="C97" i="1"/>
  <c r="E83" i="1"/>
  <c r="G83" i="1" s="1"/>
  <c r="E84" i="1"/>
  <c r="E86" i="1"/>
  <c r="G86" i="1" s="1"/>
  <c r="E87" i="1"/>
  <c r="E89" i="1"/>
  <c r="E90" i="1"/>
  <c r="E91" i="1"/>
  <c r="E92" i="1"/>
  <c r="E93" i="1"/>
  <c r="E82" i="1"/>
  <c r="G82" i="1" s="1"/>
  <c r="E68" i="1"/>
  <c r="E71" i="1"/>
  <c r="G71" i="1" s="1"/>
  <c r="E73" i="1"/>
  <c r="E74" i="1"/>
  <c r="E75" i="1"/>
  <c r="E76" i="1"/>
  <c r="E66" i="1"/>
  <c r="E64" i="1"/>
  <c r="E27" i="1"/>
  <c r="E25" i="1"/>
  <c r="E18" i="1"/>
  <c r="E22" i="1"/>
  <c r="D17" i="1"/>
  <c r="C17" i="1"/>
  <c r="E9" i="1"/>
  <c r="E8" i="1"/>
  <c r="E10" i="1"/>
  <c r="E11" i="1"/>
  <c r="E13" i="1"/>
  <c r="E14" i="1"/>
  <c r="E15" i="1"/>
  <c r="E16" i="1"/>
  <c r="E7" i="1"/>
  <c r="E97" i="1" l="1"/>
  <c r="G97" i="1" s="1"/>
  <c r="E33" i="1"/>
  <c r="E63" i="1" s="1"/>
  <c r="C63" i="1"/>
  <c r="C79" i="1" s="1"/>
  <c r="D24" i="1"/>
  <c r="D26" i="1" s="1"/>
  <c r="C24" i="1"/>
  <c r="E21" i="1"/>
  <c r="D63" i="1"/>
  <c r="D79" i="1" s="1"/>
  <c r="C26" i="1"/>
  <c r="E17" i="1"/>
  <c r="E24" i="1" l="1"/>
  <c r="E26" i="1" s="1"/>
  <c r="E79" i="1"/>
</calcChain>
</file>

<file path=xl/sharedStrings.xml><?xml version="1.0" encoding="utf-8"?>
<sst xmlns="http://schemas.openxmlformats.org/spreadsheetml/2006/main" count="99" uniqueCount="97">
  <si>
    <t>Գույքահարկ շենք շինությունների համար</t>
  </si>
  <si>
    <t>Հողի հարկ</t>
  </si>
  <si>
    <t>Անշարժ գույքի հարկ</t>
  </si>
  <si>
    <t>Գույքահարկ փոխադրամիջոցների համար</t>
  </si>
  <si>
    <t>Տեղական տուրք</t>
  </si>
  <si>
    <t>Պետական տուրք</t>
  </si>
  <si>
    <t>Հողի և գույքի վարձակակալություն</t>
  </si>
  <si>
    <t>Վարչական գանձումներ</t>
  </si>
  <si>
    <t>Մուտքեր տույժերից</t>
  </si>
  <si>
    <t>Այլ եկամուտներ</t>
  </si>
  <si>
    <t>Ընդամենը սեփական եկամուտներ</t>
  </si>
  <si>
    <t>Դոտացիա</t>
  </si>
  <si>
    <t>Ընդամենը պաշտոնական դրամաշնորհներ</t>
  </si>
  <si>
    <t>Ընդամենը վարչական բյուջեի եկամուտներ</t>
  </si>
  <si>
    <t>Սուբվենցիա  /կապիտալ ծախսերի ֆինանսավորման  նպատակով/</t>
  </si>
  <si>
    <t>Ընդամենը եկամուտներ</t>
  </si>
  <si>
    <t>Աշխատավարձ և դրան հավասարեցված վճարումներ</t>
  </si>
  <si>
    <t>Ծառայությունների և ապրանքների ձեռքբերում</t>
  </si>
  <si>
    <t>Բանկային ծառայություններ</t>
  </si>
  <si>
    <t>Էներգետիկ ծառայություններ</t>
  </si>
  <si>
    <t>Կոմունալ ծառայություններ</t>
  </si>
  <si>
    <t>Կապի ծառայություն</t>
  </si>
  <si>
    <t>Ապահովագրական ծառայություններ</t>
  </si>
  <si>
    <t>¶áõÛùÇ í³ñÓ³Ï³ÉáõÃÛáõÝ</t>
  </si>
  <si>
    <t>Գործուղումների գծով ծախսեր</t>
  </si>
  <si>
    <r>
      <t>Համակարգչայաին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ծառայություններ</t>
    </r>
  </si>
  <si>
    <r>
      <t>Աշխատակազմի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մասնագիտական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զարգացման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ծառայություններ</t>
    </r>
  </si>
  <si>
    <t>Տեղեկատվական ծառայություններ</t>
  </si>
  <si>
    <t>Կառավարչական ծառայություններ</t>
  </si>
  <si>
    <t>Կենցաղային և հանրային սննդի ծառայություններ</t>
  </si>
  <si>
    <t>Ներկայացուցչական ծախսեր</t>
  </si>
  <si>
    <t>Ընդհանուր բնույթի այլ ծառայություններ</t>
  </si>
  <si>
    <t>Մասնագիտական ծառայություններ</t>
  </si>
  <si>
    <t>Շենքերի և կառույցների ընթացիկ նորոգում և պահպանում</t>
  </si>
  <si>
    <t>Մեքենաների և սարքավորումների ընթացիկ նորոգում և պահպանում</t>
  </si>
  <si>
    <t>Գրասենյակային նյութեր</t>
  </si>
  <si>
    <t>Տրանսպորտային նյութեր</t>
  </si>
  <si>
    <t>Առողջապահական նյութեր</t>
  </si>
  <si>
    <t>Կենցաղային և հանրային սննդի նյութեր</t>
  </si>
  <si>
    <t>Հատուկ նպատակային նյութեր</t>
  </si>
  <si>
    <t>Սուբսիդիաներ</t>
  </si>
  <si>
    <t>Այլ կապիտալ դրամաշնորհներ</t>
  </si>
  <si>
    <t>Այլ ծախսեր</t>
  </si>
  <si>
    <t>Հարկեր, պարտադիր վճարներ և տույժեր</t>
  </si>
  <si>
    <t>ԸՆԴԱՄԵՆԸ ՎԱՐՉԱԿԱՆ ԲՅՈՒՋԵԻ  ԾԱԽՍԵՐ</t>
  </si>
  <si>
    <r>
      <t>Շենք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շինությունների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կառուցում</t>
    </r>
  </si>
  <si>
    <r>
      <t>Շենք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շինությունների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կապիտալ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վերանորոգում</t>
    </r>
  </si>
  <si>
    <t>Տրանսպորտային սարքավորումներ</t>
  </si>
  <si>
    <t>Վարչական սարքավորումներ</t>
  </si>
  <si>
    <t>Այլ մեքենա սարքավորումներ</t>
  </si>
  <si>
    <t>Գեոդեզիական քարտեզագրական ծախսեր</t>
  </si>
  <si>
    <t xml:space="preserve">Ոչ նյութական հիմնական միջոց / ՀԾ ծրագիր/ </t>
  </si>
  <si>
    <t>Նախագծահետազոտական ծախսեր</t>
  </si>
  <si>
    <t>ԸՆԴԱՄԵՆԸ ՖՈՆԴԱՅԻՆ ԲՅՈՒՋԵԻ  ԾԱԽՍԵՐ</t>
  </si>
  <si>
    <t>Ոչ ֆինանսական ակտիվների իրացումից մուտքեր</t>
  </si>
  <si>
    <t>/հողի օտարում/</t>
  </si>
  <si>
    <t> 1</t>
  </si>
  <si>
    <r>
      <t>Օրենսդիր</t>
    </r>
    <r>
      <rPr>
        <sz val="11"/>
        <color rgb="FF000000"/>
        <rFont val="Arial"/>
        <family val="2"/>
      </rPr>
      <t xml:space="preserve"> , </t>
    </r>
    <r>
      <rPr>
        <sz val="11"/>
        <color rgb="FF000000"/>
        <rFont val="Sylfaen"/>
        <family val="1"/>
      </rPr>
      <t>գործադիր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մարմիններ</t>
    </r>
  </si>
  <si>
    <t>Ընդհանուր բնույթի հանրային ծառայություններ</t>
  </si>
  <si>
    <t> 3</t>
  </si>
  <si>
    <r>
      <t>Քաղաքացիական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պաշտպանություն</t>
    </r>
  </si>
  <si>
    <r>
      <t>Գյուղատնտեսություն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և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ոռոգում</t>
    </r>
  </si>
  <si>
    <r>
      <t>Ճանապարհային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և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խողովակաշարային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տրանսպորտ</t>
    </r>
  </si>
  <si>
    <t>Աղբահանում</t>
  </si>
  <si>
    <r>
      <t>Փողոցների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լուսավորում</t>
    </r>
  </si>
  <si>
    <t> 9</t>
  </si>
  <si>
    <t>Հանգիստ և մշակույթ</t>
  </si>
  <si>
    <t>Կրթություն</t>
  </si>
  <si>
    <t> 12</t>
  </si>
  <si>
    <t>Սոցիալական պաշտպանություն</t>
  </si>
  <si>
    <t>ԸՆԴԱՄԵՆԸ ԾԱԽՍԵՐ</t>
  </si>
  <si>
    <t xml:space="preserve">                                       ԾԱԽՍԵՐԸ ԸՍՏ ՏՆՏԵՍԱԳԻՏԱԿԱՆ ԴԱՍԱԿԱՐԳՄԱՆ</t>
  </si>
  <si>
    <t>Փոխհատուցում</t>
  </si>
  <si>
    <t xml:space="preserve"> այդ թվում Պահուստային ֆոնդ</t>
  </si>
  <si>
    <t xml:space="preserve">                   ԾԱԽՍԵՐԸ ԸՍՏ ԳՈՐԾԱՌՆԱԿԱՆ ԴԱՍԱԿԱՐԳՄԱՆ
</t>
  </si>
  <si>
    <t>Փոփոխություն</t>
  </si>
  <si>
    <t>Նվիրատվություն այլ շահույթ չհետապնդող
 կազմակերպություններին</t>
  </si>
  <si>
    <t>ԸՆԴԱՄԵՆԸ   ԾԱԽՍԵՐ</t>
  </si>
  <si>
    <t>Պետության կողմից պատվիրակված լիազորություն</t>
  </si>
  <si>
    <t>Սուբվենցիա  /վարչական բյուջեի/</t>
  </si>
  <si>
    <t>Թալին համայնքի ավագանու</t>
  </si>
  <si>
    <t xml:space="preserve">Հավելված </t>
  </si>
  <si>
    <t>Գարնանացանի խթանման փոխհատուցում</t>
  </si>
  <si>
    <t>Այլ դոտացիա</t>
  </si>
  <si>
    <t xml:space="preserve">Վարչական բյուջեի պահուստային ֆոնդից ֆոնդային բյուջե հատկացումներ </t>
  </si>
  <si>
    <t>2,10</t>
  </si>
  <si>
    <t>2,20</t>
  </si>
  <si>
    <t>նպաստներ դրամական արտահայտությամբ</t>
  </si>
  <si>
    <t>Ոչ նյութական հիմնական միջոցներ</t>
  </si>
  <si>
    <t xml:space="preserve">Թալին համայնքի 2025թ․ հաստատված բյուջեում կատարված
  փոփոխություններ </t>
  </si>
  <si>
    <t xml:space="preserve">2025թ
Հաստատված  </t>
  </si>
  <si>
    <t xml:space="preserve">2025թ
Ճշտված   </t>
  </si>
  <si>
    <t>Տարեսկզբի ազատ մնացորդ  01.01.2025թ</t>
  </si>
  <si>
    <t xml:space="preserve">Ջրամատակարարում </t>
  </si>
  <si>
    <t>Աճեցվող ակտիվներ</t>
  </si>
  <si>
    <t>ԱՇԽԱՏԱԿԱԶՄԻ ՔԱՐՏՈՒՂԱՐ՝                       ԱՎԵՏԻՔ ԱՎԵՏԻՍՅԱՆ</t>
  </si>
  <si>
    <t>2025թ-ի հոկտեմբերի 14-ի N 158-Ն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</si>
</sst>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.0\ ###"/>
  </numFmts>
  <fonts count="23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Sylfae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Sylfaen"/>
      <family val="1"/>
    </font>
    <font>
      <b/>
      <sz val="11"/>
      <color rgb="FF000000"/>
      <name val="Arial"/>
      <family val="2"/>
    </font>
    <font>
      <sz val="11"/>
      <color rgb="FF000000"/>
      <name val="Arial LatArm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theme="1"/>
      <name val="Sylfae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0"/>
      <name val="Arial Armenian"/>
      <family val="2"/>
    </font>
    <font>
      <b/>
      <sz val="10"/>
      <name val="Arial LatArm"/>
      <family val="2"/>
    </font>
    <font>
      <b/>
      <sz val="9"/>
      <color theme="1"/>
      <name val="Sylfaen"/>
      <family val="1"/>
      <charset val="204"/>
    </font>
    <font>
      <sz val="10"/>
      <color rgb="FF000000"/>
      <name val="Arial"/>
      <family val="2"/>
    </font>
    <font>
      <b/>
      <sz val="11"/>
      <color theme="1"/>
      <name val="Sylfaen"/>
      <family val="1"/>
      <charset val="204"/>
    </font>
    <font>
      <b/>
      <sz val="16"/>
      <color theme="1"/>
      <name val="Sylfaen"/>
      <family val="1"/>
      <charset val="204"/>
    </font>
    <font>
      <b/>
      <sz val="14"/>
      <color theme="1"/>
      <name val="Sylfaen"/>
      <family val="1"/>
      <charset val="204"/>
    </font>
    <font>
      <b/>
      <sz val="11"/>
      <color rgb="FFFF0000"/>
      <name val="Arial"/>
      <family val="2"/>
    </font>
    <font>
      <b/>
      <sz val="11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0" fontId="11" fillId="0" borderId="0" xfId="0" applyFont="1"/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15" fillId="2" borderId="1" xfId="1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49" fontId="1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/>
    </xf>
  </cellXfs>
  <cellStyles count="2">
    <cellStyle name="Normal_kassatgb1" xfId="1" xr:uid="{8F7F1C36-BBF0-423B-B313-4219734D035D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F8D26-EFED-4917-9672-FDCEB9E92D92}">
  <dimension ref="A1:K104"/>
  <sheetViews>
    <sheetView tabSelected="1" workbookViewId="0">
      <selection activeCell="B8" sqref="B8"/>
    </sheetView>
  </sheetViews>
  <sheetFormatPr defaultRowHeight="15" x14ac:dyDescent="0.25"/>
  <cols>
    <col min="1" max="1" width="5.28515625" customWidth="1"/>
    <col min="2" max="2" width="43.7109375" customWidth="1"/>
    <col min="3" max="3" width="16.42578125" customWidth="1"/>
    <col min="4" max="4" width="15" customWidth="1"/>
    <col min="5" max="6" width="14.85546875" style="1" customWidth="1"/>
  </cols>
  <sheetData>
    <row r="1" spans="1:6" x14ac:dyDescent="0.25">
      <c r="A1" s="53" t="s">
        <v>81</v>
      </c>
      <c r="B1" s="53"/>
      <c r="C1" s="53"/>
      <c r="D1" s="53"/>
      <c r="E1" s="53"/>
      <c r="F1" s="51"/>
    </row>
    <row r="2" spans="1:6" x14ac:dyDescent="0.25">
      <c r="A2" s="53" t="s">
        <v>80</v>
      </c>
      <c r="B2" s="53"/>
      <c r="C2" s="53"/>
      <c r="D2" s="53"/>
      <c r="E2" s="53"/>
      <c r="F2" s="51"/>
    </row>
    <row r="3" spans="1:6" x14ac:dyDescent="0.25">
      <c r="A3" s="54" t="s">
        <v>96</v>
      </c>
      <c r="B3" s="54"/>
      <c r="C3" s="54"/>
      <c r="D3" s="54"/>
      <c r="E3" s="54"/>
      <c r="F3" s="62"/>
    </row>
    <row r="4" spans="1:6" ht="21" x14ac:dyDescent="0.35">
      <c r="A4" s="59" t="s">
        <v>89</v>
      </c>
      <c r="B4" s="60"/>
      <c r="C4" s="60"/>
      <c r="D4" s="60"/>
      <c r="E4" s="60"/>
      <c r="F4" s="63"/>
    </row>
    <row r="5" spans="1:6" ht="31.5" customHeight="1" x14ac:dyDescent="0.35">
      <c r="A5" s="60"/>
      <c r="B5" s="60"/>
      <c r="C5" s="60"/>
      <c r="D5" s="60"/>
      <c r="E5" s="60"/>
      <c r="F5" s="63"/>
    </row>
    <row r="6" spans="1:6" ht="30" x14ac:dyDescent="0.25">
      <c r="A6" s="9"/>
      <c r="B6" s="9"/>
      <c r="C6" s="6" t="s">
        <v>90</v>
      </c>
      <c r="D6" s="35" t="s">
        <v>75</v>
      </c>
      <c r="E6" s="14" t="s">
        <v>91</v>
      </c>
      <c r="F6" s="64"/>
    </row>
    <row r="7" spans="1:6" ht="24.75" customHeight="1" x14ac:dyDescent="0.25">
      <c r="A7" s="19">
        <v>1</v>
      </c>
      <c r="B7" s="31" t="s">
        <v>0</v>
      </c>
      <c r="C7" s="25">
        <v>1000</v>
      </c>
      <c r="D7" s="35">
        <v>0</v>
      </c>
      <c r="E7" s="15">
        <f>C7+D7</f>
        <v>1000</v>
      </c>
      <c r="F7" s="65"/>
    </row>
    <row r="8" spans="1:6" ht="24.75" customHeight="1" x14ac:dyDescent="0.25">
      <c r="A8" s="19">
        <v>2</v>
      </c>
      <c r="B8" s="31" t="s">
        <v>1</v>
      </c>
      <c r="C8" s="25">
        <v>20000</v>
      </c>
      <c r="D8" s="35">
        <v>0</v>
      </c>
      <c r="E8" s="15">
        <f t="shared" ref="E8:E16" si="0">C8+D8</f>
        <v>20000</v>
      </c>
      <c r="F8" s="65"/>
    </row>
    <row r="9" spans="1:6" ht="24.75" customHeight="1" x14ac:dyDescent="0.25">
      <c r="A9" s="19">
        <v>3</v>
      </c>
      <c r="B9" s="31" t="s">
        <v>2</v>
      </c>
      <c r="C9" s="36">
        <v>167000</v>
      </c>
      <c r="D9" s="35">
        <v>0</v>
      </c>
      <c r="E9" s="15">
        <f>C9+D9</f>
        <v>167000</v>
      </c>
      <c r="F9" s="65"/>
    </row>
    <row r="10" spans="1:6" ht="24.75" customHeight="1" x14ac:dyDescent="0.25">
      <c r="A10" s="19">
        <v>4</v>
      </c>
      <c r="B10" s="31" t="s">
        <v>3</v>
      </c>
      <c r="C10" s="25">
        <v>236000</v>
      </c>
      <c r="D10" s="35">
        <v>0</v>
      </c>
      <c r="E10" s="15">
        <f t="shared" si="0"/>
        <v>236000</v>
      </c>
      <c r="F10" s="65"/>
    </row>
    <row r="11" spans="1:6" ht="24.75" customHeight="1" x14ac:dyDescent="0.25">
      <c r="A11" s="19">
        <v>5</v>
      </c>
      <c r="B11" s="31" t="s">
        <v>4</v>
      </c>
      <c r="C11" s="25">
        <v>12400</v>
      </c>
      <c r="D11" s="35">
        <v>0</v>
      </c>
      <c r="E11" s="15">
        <f t="shared" si="0"/>
        <v>12400</v>
      </c>
      <c r="F11" s="65"/>
    </row>
    <row r="12" spans="1:6" ht="24.75" customHeight="1" x14ac:dyDescent="0.25">
      <c r="A12" s="19">
        <v>6</v>
      </c>
      <c r="B12" s="31" t="s">
        <v>5</v>
      </c>
      <c r="C12" s="19">
        <v>5000</v>
      </c>
      <c r="D12" s="35">
        <v>0</v>
      </c>
      <c r="E12" s="15">
        <v>5000</v>
      </c>
      <c r="F12" s="65"/>
    </row>
    <row r="13" spans="1:6" ht="24.75" customHeight="1" x14ac:dyDescent="0.25">
      <c r="A13" s="19">
        <v>7</v>
      </c>
      <c r="B13" s="20" t="s">
        <v>6</v>
      </c>
      <c r="C13" s="25">
        <v>70740</v>
      </c>
      <c r="D13" s="35">
        <v>0</v>
      </c>
      <c r="E13" s="15">
        <f t="shared" si="0"/>
        <v>70740</v>
      </c>
      <c r="F13" s="65"/>
    </row>
    <row r="14" spans="1:6" ht="24.75" customHeight="1" x14ac:dyDescent="0.25">
      <c r="A14" s="19">
        <v>8</v>
      </c>
      <c r="B14" s="31" t="s">
        <v>7</v>
      </c>
      <c r="C14" s="25">
        <v>105460</v>
      </c>
      <c r="D14" s="35">
        <v>0</v>
      </c>
      <c r="E14" s="15">
        <f t="shared" si="0"/>
        <v>105460</v>
      </c>
      <c r="F14" s="65"/>
    </row>
    <row r="15" spans="1:6" ht="24.75" customHeight="1" x14ac:dyDescent="0.25">
      <c r="A15" s="19">
        <v>9</v>
      </c>
      <c r="B15" s="31" t="s">
        <v>8</v>
      </c>
      <c r="C15" s="25">
        <v>400</v>
      </c>
      <c r="D15" s="35">
        <v>0</v>
      </c>
      <c r="E15" s="15">
        <f t="shared" si="0"/>
        <v>400</v>
      </c>
      <c r="F15" s="65"/>
    </row>
    <row r="16" spans="1:6" ht="24.75" customHeight="1" x14ac:dyDescent="0.25">
      <c r="A16" s="19">
        <v>10</v>
      </c>
      <c r="B16" s="31" t="s">
        <v>9</v>
      </c>
      <c r="C16" s="19">
        <v>16000</v>
      </c>
      <c r="D16" s="35">
        <v>0</v>
      </c>
      <c r="E16" s="15">
        <f t="shared" si="0"/>
        <v>16000</v>
      </c>
      <c r="F16" s="65"/>
    </row>
    <row r="17" spans="1:11" ht="24" customHeight="1" x14ac:dyDescent="0.25">
      <c r="A17" s="28"/>
      <c r="B17" s="11" t="s">
        <v>10</v>
      </c>
      <c r="C17" s="16">
        <f>SUM(C7:C16)</f>
        <v>634000</v>
      </c>
      <c r="D17" s="16">
        <f t="shared" ref="D17:E17" si="1">SUM(D7:D16)</f>
        <v>0</v>
      </c>
      <c r="E17" s="16">
        <f t="shared" si="1"/>
        <v>634000</v>
      </c>
      <c r="F17" s="66"/>
    </row>
    <row r="18" spans="1:11" ht="24" customHeight="1" x14ac:dyDescent="0.25">
      <c r="A18" s="19">
        <v>11</v>
      </c>
      <c r="B18" s="31" t="s">
        <v>11</v>
      </c>
      <c r="C18" s="19">
        <v>2003328.4</v>
      </c>
      <c r="D18" s="35">
        <v>0</v>
      </c>
      <c r="E18" s="16">
        <f t="shared" ref="E18:E22" si="2">C18+D18</f>
        <v>2003328.4</v>
      </c>
      <c r="F18" s="66"/>
    </row>
    <row r="19" spans="1:11" ht="24" customHeight="1" x14ac:dyDescent="0.25">
      <c r="A19" s="19">
        <v>12</v>
      </c>
      <c r="B19" s="31" t="s">
        <v>83</v>
      </c>
      <c r="C19" s="19">
        <v>0</v>
      </c>
      <c r="D19" s="35"/>
      <c r="E19" s="39">
        <f>D19+C19</f>
        <v>0</v>
      </c>
      <c r="F19" s="66"/>
    </row>
    <row r="20" spans="1:11" ht="23.25" customHeight="1" x14ac:dyDescent="0.25">
      <c r="A20" s="19">
        <v>13</v>
      </c>
      <c r="B20" s="31" t="s">
        <v>79</v>
      </c>
      <c r="C20" s="19">
        <v>2178.8000000000002</v>
      </c>
      <c r="D20" s="35"/>
      <c r="E20" s="16">
        <f t="shared" si="2"/>
        <v>2178.8000000000002</v>
      </c>
      <c r="F20" s="66"/>
    </row>
    <row r="21" spans="1:11" ht="23.25" customHeight="1" x14ac:dyDescent="0.25">
      <c r="A21" s="19"/>
      <c r="B21" s="40" t="s">
        <v>12</v>
      </c>
      <c r="C21" s="32">
        <f>C18+C20+C19</f>
        <v>2005507.2</v>
      </c>
      <c r="D21" s="32">
        <f>D18+D20+D19</f>
        <v>0</v>
      </c>
      <c r="E21" s="32">
        <f>E18+E20+E19</f>
        <v>2005507.2</v>
      </c>
      <c r="F21" s="67"/>
    </row>
    <row r="22" spans="1:11" ht="35.25" customHeight="1" x14ac:dyDescent="0.25">
      <c r="A22" s="19">
        <v>14</v>
      </c>
      <c r="B22" s="20" t="s">
        <v>78</v>
      </c>
      <c r="C22" s="17">
        <v>1999</v>
      </c>
      <c r="D22" s="35">
        <v>0</v>
      </c>
      <c r="E22" s="16">
        <f t="shared" si="2"/>
        <v>1999</v>
      </c>
      <c r="F22" s="66"/>
    </row>
    <row r="23" spans="1:11" ht="46.5" customHeight="1" x14ac:dyDescent="0.25">
      <c r="A23" s="28">
        <v>15</v>
      </c>
      <c r="B23" s="20" t="s">
        <v>82</v>
      </c>
      <c r="C23" s="39">
        <v>0</v>
      </c>
      <c r="D23" s="39"/>
      <c r="E23" s="39"/>
      <c r="F23" s="66"/>
    </row>
    <row r="24" spans="1:11" ht="39" customHeight="1" x14ac:dyDescent="0.25">
      <c r="A24" s="19"/>
      <c r="B24" s="11" t="s">
        <v>13</v>
      </c>
      <c r="C24" s="17">
        <f>C17+C21+C22</f>
        <v>2641506.2000000002</v>
      </c>
      <c r="D24" s="17">
        <f>D17+D21+D22+D23</f>
        <v>0</v>
      </c>
      <c r="E24" s="17">
        <f>E17+E21+E22+E23</f>
        <v>2641506.2000000002</v>
      </c>
      <c r="F24" s="68"/>
    </row>
    <row r="25" spans="1:11" ht="33" customHeight="1" x14ac:dyDescent="0.25">
      <c r="A25" s="19">
        <v>16</v>
      </c>
      <c r="B25" s="20" t="s">
        <v>14</v>
      </c>
      <c r="C25" s="19">
        <v>1800000</v>
      </c>
      <c r="D25" s="25"/>
      <c r="E25" s="18">
        <f>C25+D25</f>
        <v>1800000</v>
      </c>
      <c r="F25" s="69"/>
    </row>
    <row r="26" spans="1:11" ht="23.25" customHeight="1" x14ac:dyDescent="0.25">
      <c r="A26" s="5"/>
      <c r="B26" s="11" t="s">
        <v>15</v>
      </c>
      <c r="C26" s="17">
        <f>C24+C25</f>
        <v>4441506.2</v>
      </c>
      <c r="D26" s="46">
        <f t="shared" ref="D26:E26" si="3">D24+D25</f>
        <v>0</v>
      </c>
      <c r="E26" s="17">
        <f t="shared" si="3"/>
        <v>4441506.2</v>
      </c>
      <c r="F26" s="68"/>
    </row>
    <row r="27" spans="1:11" ht="54.75" customHeight="1" x14ac:dyDescent="0.25">
      <c r="A27" s="5">
        <v>17</v>
      </c>
      <c r="B27" s="11" t="s">
        <v>84</v>
      </c>
      <c r="C27" s="17">
        <v>515000</v>
      </c>
      <c r="D27" s="13"/>
      <c r="E27" s="16">
        <f>C27+D27</f>
        <v>515000</v>
      </c>
      <c r="F27" s="66"/>
    </row>
    <row r="28" spans="1:11" ht="41.25" customHeight="1" x14ac:dyDescent="0.25">
      <c r="A28" s="5"/>
      <c r="B28" s="11" t="s">
        <v>92</v>
      </c>
      <c r="C28" s="37">
        <v>668789.80000000005</v>
      </c>
      <c r="D28" s="3"/>
      <c r="E28" s="3"/>
      <c r="F28" s="70"/>
    </row>
    <row r="29" spans="1:11" ht="23.25" hidden="1" customHeight="1" x14ac:dyDescent="0.25">
      <c r="A29" s="5"/>
      <c r="B29" s="8"/>
      <c r="C29" s="3"/>
      <c r="D29" s="41"/>
      <c r="E29" s="13"/>
      <c r="F29" s="71"/>
    </row>
    <row r="30" spans="1:11" ht="23.25" hidden="1" customHeight="1" x14ac:dyDescent="0.25">
      <c r="A30" s="57"/>
      <c r="B30" s="61" t="s">
        <v>71</v>
      </c>
      <c r="C30" s="61"/>
      <c r="D30" s="61"/>
      <c r="E30" s="61"/>
      <c r="F30" s="72"/>
    </row>
    <row r="31" spans="1:11" ht="23.25" customHeight="1" x14ac:dyDescent="0.25">
      <c r="A31" s="57"/>
      <c r="B31" s="61"/>
      <c r="C31" s="61"/>
      <c r="D31" s="61"/>
      <c r="E31" s="61"/>
      <c r="F31" s="72"/>
      <c r="K31" s="48"/>
    </row>
    <row r="32" spans="1:11" ht="39.75" customHeight="1" x14ac:dyDescent="0.25">
      <c r="A32" s="19">
        <v>1</v>
      </c>
      <c r="B32" s="20" t="s">
        <v>16</v>
      </c>
      <c r="C32" s="21">
        <v>869026.2</v>
      </c>
      <c r="D32" s="22">
        <v>51340.800000000003</v>
      </c>
      <c r="E32" s="23">
        <f>C32+D32</f>
        <v>920367</v>
      </c>
      <c r="F32" s="73"/>
      <c r="G32" s="49"/>
      <c r="H32" s="49">
        <f>920367-E32+D32</f>
        <v>51340.800000000003</v>
      </c>
    </row>
    <row r="33" spans="1:7" ht="35.25" customHeight="1" x14ac:dyDescent="0.25">
      <c r="A33" s="19">
        <v>2</v>
      </c>
      <c r="B33" s="20" t="s">
        <v>17</v>
      </c>
      <c r="C33" s="24">
        <f>C34+C35+C36+C37+C38+C39+C40+C41+C42+C43+C44+C45+C46+C47+C48+C49+C50+C51+C52+C53+C54+C55</f>
        <v>637480</v>
      </c>
      <c r="D33" s="24">
        <f t="shared" ref="D33" si="4">D34+D35+D36+D37+D38+D39+D40+D41+D42+D43+D44+D45+D46+D47+D48+D49+D50+D51+D52+D53+D54+D55</f>
        <v>-14140.8</v>
      </c>
      <c r="E33" s="23">
        <f t="shared" ref="E33:E62" si="5">C33+D33</f>
        <v>623339.19999999995</v>
      </c>
      <c r="F33" s="73"/>
      <c r="G33" s="49"/>
    </row>
    <row r="34" spans="1:7" ht="23.25" customHeight="1" x14ac:dyDescent="0.25">
      <c r="A34" s="19">
        <v>2.1</v>
      </c>
      <c r="B34" s="20" t="s">
        <v>18</v>
      </c>
      <c r="C34" s="25">
        <v>1000</v>
      </c>
      <c r="D34" s="26"/>
      <c r="E34" s="23">
        <f t="shared" si="5"/>
        <v>1000</v>
      </c>
      <c r="F34" s="73"/>
      <c r="G34" s="49"/>
    </row>
    <row r="35" spans="1:7" ht="23.25" customHeight="1" x14ac:dyDescent="0.25">
      <c r="A35" s="19">
        <v>2.2000000000000002</v>
      </c>
      <c r="B35" s="20" t="s">
        <v>19</v>
      </c>
      <c r="C35" s="25">
        <v>85000</v>
      </c>
      <c r="D35" s="27"/>
      <c r="E35" s="23">
        <f t="shared" si="5"/>
        <v>85000</v>
      </c>
      <c r="F35" s="73"/>
      <c r="G35" s="49"/>
    </row>
    <row r="36" spans="1:7" ht="23.25" customHeight="1" x14ac:dyDescent="0.25">
      <c r="A36" s="19">
        <v>2.2999999999999998</v>
      </c>
      <c r="B36" s="20" t="s">
        <v>20</v>
      </c>
      <c r="C36" s="25">
        <v>26300</v>
      </c>
      <c r="D36" s="27"/>
      <c r="E36" s="23">
        <f t="shared" si="5"/>
        <v>26300</v>
      </c>
      <c r="F36" s="73"/>
      <c r="G36" s="49"/>
    </row>
    <row r="37" spans="1:7" ht="23.25" customHeight="1" x14ac:dyDescent="0.25">
      <c r="A37" s="19">
        <v>2.4</v>
      </c>
      <c r="B37" s="20" t="s">
        <v>21</v>
      </c>
      <c r="C37" s="25">
        <v>13300</v>
      </c>
      <c r="D37" s="26"/>
      <c r="E37" s="23">
        <f t="shared" si="5"/>
        <v>13300</v>
      </c>
      <c r="F37" s="73"/>
      <c r="G37" s="49"/>
    </row>
    <row r="38" spans="1:7" ht="23.25" customHeight="1" x14ac:dyDescent="0.25">
      <c r="A38" s="19">
        <v>2.5</v>
      </c>
      <c r="B38" s="20" t="s">
        <v>22</v>
      </c>
      <c r="C38" s="25">
        <v>1500</v>
      </c>
      <c r="D38" s="28"/>
      <c r="E38" s="23">
        <f t="shared" si="5"/>
        <v>1500</v>
      </c>
      <c r="F38" s="73"/>
      <c r="G38" s="49"/>
    </row>
    <row r="39" spans="1:7" ht="23.25" customHeight="1" x14ac:dyDescent="0.25">
      <c r="A39" s="29">
        <v>2.6</v>
      </c>
      <c r="B39" s="30" t="s">
        <v>23</v>
      </c>
      <c r="C39" s="25">
        <v>15000</v>
      </c>
      <c r="D39" s="26">
        <v>-10000</v>
      </c>
      <c r="E39" s="23">
        <f t="shared" si="5"/>
        <v>5000</v>
      </c>
      <c r="F39" s="73"/>
      <c r="G39" s="49"/>
    </row>
    <row r="40" spans="1:7" ht="23.25" customHeight="1" x14ac:dyDescent="0.25">
      <c r="A40" s="19">
        <v>2.7</v>
      </c>
      <c r="B40" s="20" t="s">
        <v>24</v>
      </c>
      <c r="C40" s="25">
        <v>11030</v>
      </c>
      <c r="D40" s="26">
        <v>-2000</v>
      </c>
      <c r="E40" s="23">
        <f t="shared" si="5"/>
        <v>9030</v>
      </c>
      <c r="F40" s="73"/>
      <c r="G40" s="49">
        <f>E40-9030</f>
        <v>0</v>
      </c>
    </row>
    <row r="41" spans="1:7" ht="23.25" customHeight="1" x14ac:dyDescent="0.25">
      <c r="A41" s="19">
        <v>2.8</v>
      </c>
      <c r="B41" s="20" t="s">
        <v>25</v>
      </c>
      <c r="C41" s="25">
        <v>5000</v>
      </c>
      <c r="D41" s="28"/>
      <c r="E41" s="23">
        <f t="shared" si="5"/>
        <v>5000</v>
      </c>
      <c r="F41" s="73"/>
      <c r="G41" s="49"/>
    </row>
    <row r="42" spans="1:7" ht="31.5" customHeight="1" x14ac:dyDescent="0.25">
      <c r="A42" s="19">
        <v>2.9</v>
      </c>
      <c r="B42" s="20" t="s">
        <v>26</v>
      </c>
      <c r="C42" s="25">
        <v>1000</v>
      </c>
      <c r="D42" s="26"/>
      <c r="E42" s="23">
        <f t="shared" si="5"/>
        <v>1000</v>
      </c>
      <c r="F42" s="73"/>
      <c r="G42" s="49"/>
    </row>
    <row r="43" spans="1:7" ht="23.25" customHeight="1" x14ac:dyDescent="0.25">
      <c r="A43" s="42" t="s">
        <v>85</v>
      </c>
      <c r="B43" s="20" t="s">
        <v>27</v>
      </c>
      <c r="C43" s="25">
        <v>3000</v>
      </c>
      <c r="D43" s="26"/>
      <c r="E43" s="23">
        <f t="shared" si="5"/>
        <v>3000</v>
      </c>
      <c r="F43" s="73"/>
      <c r="G43" s="49"/>
    </row>
    <row r="44" spans="1:7" ht="23.25" hidden="1" customHeight="1" x14ac:dyDescent="0.25">
      <c r="A44" s="19">
        <v>2.11</v>
      </c>
      <c r="B44" s="20" t="s">
        <v>28</v>
      </c>
      <c r="C44" s="25">
        <v>0</v>
      </c>
      <c r="D44" s="26"/>
      <c r="E44" s="23">
        <f t="shared" si="5"/>
        <v>0</v>
      </c>
      <c r="F44" s="73"/>
      <c r="G44" s="49"/>
    </row>
    <row r="45" spans="1:7" ht="31.5" customHeight="1" x14ac:dyDescent="0.25">
      <c r="A45" s="19">
        <v>2.11</v>
      </c>
      <c r="B45" s="20" t="s">
        <v>29</v>
      </c>
      <c r="C45" s="25">
        <v>3000</v>
      </c>
      <c r="D45" s="26"/>
      <c r="E45" s="23">
        <f t="shared" si="5"/>
        <v>3000</v>
      </c>
      <c r="F45" s="73"/>
      <c r="G45" s="49"/>
    </row>
    <row r="46" spans="1:7" ht="23.25" customHeight="1" x14ac:dyDescent="0.25">
      <c r="A46" s="19">
        <v>2.12</v>
      </c>
      <c r="B46" s="20" t="s">
        <v>30</v>
      </c>
      <c r="C46" s="25">
        <v>4500</v>
      </c>
      <c r="D46" s="26">
        <v>-300</v>
      </c>
      <c r="E46" s="23">
        <f t="shared" si="5"/>
        <v>4200</v>
      </c>
      <c r="F46" s="73"/>
      <c r="G46" s="49"/>
    </row>
    <row r="47" spans="1:7" ht="23.25" customHeight="1" x14ac:dyDescent="0.25">
      <c r="A47" s="19">
        <v>2.13</v>
      </c>
      <c r="B47" s="20" t="s">
        <v>31</v>
      </c>
      <c r="C47" s="25">
        <v>81020</v>
      </c>
      <c r="D47" s="26">
        <v>7600</v>
      </c>
      <c r="E47" s="23">
        <f t="shared" si="5"/>
        <v>88620</v>
      </c>
      <c r="F47" s="73"/>
      <c r="G47" s="49">
        <f>E47-88620</f>
        <v>0</v>
      </c>
    </row>
    <row r="48" spans="1:7" ht="23.25" customHeight="1" x14ac:dyDescent="0.25">
      <c r="A48" s="19">
        <v>2.14</v>
      </c>
      <c r="B48" s="20" t="s">
        <v>32</v>
      </c>
      <c r="C48" s="25">
        <v>30400</v>
      </c>
      <c r="D48" s="26">
        <v>-360</v>
      </c>
      <c r="E48" s="23">
        <f t="shared" si="5"/>
        <v>30040</v>
      </c>
      <c r="F48" s="73"/>
      <c r="G48" s="49">
        <f>E48-30040</f>
        <v>0</v>
      </c>
    </row>
    <row r="49" spans="1:9" ht="35.25" customHeight="1" x14ac:dyDescent="0.25">
      <c r="A49" s="19">
        <v>2.15</v>
      </c>
      <c r="B49" s="20" t="s">
        <v>33</v>
      </c>
      <c r="C49" s="25">
        <v>85300</v>
      </c>
      <c r="D49" s="26">
        <v>-8000</v>
      </c>
      <c r="E49" s="23">
        <f t="shared" si="5"/>
        <v>77300</v>
      </c>
      <c r="F49" s="73"/>
      <c r="G49" s="49">
        <f>E49-77300</f>
        <v>0</v>
      </c>
    </row>
    <row r="50" spans="1:9" ht="36.75" customHeight="1" x14ac:dyDescent="0.25">
      <c r="A50" s="19">
        <v>2.16</v>
      </c>
      <c r="B50" s="20" t="s">
        <v>34</v>
      </c>
      <c r="C50" s="25">
        <v>30800</v>
      </c>
      <c r="D50" s="26">
        <v>300</v>
      </c>
      <c r="E50" s="23">
        <f t="shared" si="5"/>
        <v>31100</v>
      </c>
      <c r="F50" s="73"/>
      <c r="G50" s="49">
        <f>E50-31100</f>
        <v>0</v>
      </c>
    </row>
    <row r="51" spans="1:9" ht="23.25" customHeight="1" x14ac:dyDescent="0.25">
      <c r="A51" s="19">
        <v>2.17</v>
      </c>
      <c r="B51" s="31" t="s">
        <v>35</v>
      </c>
      <c r="C51" s="25">
        <v>6380</v>
      </c>
      <c r="D51" s="26"/>
      <c r="E51" s="23">
        <f t="shared" si="5"/>
        <v>6380</v>
      </c>
      <c r="F51" s="73"/>
      <c r="G51" s="49"/>
    </row>
    <row r="52" spans="1:9" ht="23.25" customHeight="1" x14ac:dyDescent="0.25">
      <c r="A52" s="19">
        <v>2.1800000000000002</v>
      </c>
      <c r="B52" s="31" t="s">
        <v>36</v>
      </c>
      <c r="C52" s="25">
        <v>99766</v>
      </c>
      <c r="D52" s="26">
        <v>2700</v>
      </c>
      <c r="E52" s="23">
        <f t="shared" si="5"/>
        <v>102466</v>
      </c>
      <c r="F52" s="73"/>
      <c r="G52" s="49">
        <f>E52-102466</f>
        <v>0</v>
      </c>
    </row>
    <row r="53" spans="1:9" ht="23.25" customHeight="1" x14ac:dyDescent="0.25">
      <c r="A53" s="19">
        <v>2.19</v>
      </c>
      <c r="B53" s="31" t="s">
        <v>37</v>
      </c>
      <c r="C53" s="25">
        <v>1000</v>
      </c>
      <c r="D53" s="26"/>
      <c r="E53" s="23">
        <f t="shared" si="5"/>
        <v>1000</v>
      </c>
      <c r="F53" s="73"/>
      <c r="G53" s="49"/>
    </row>
    <row r="54" spans="1:9" ht="23.25" customHeight="1" x14ac:dyDescent="0.25">
      <c r="A54" s="42" t="s">
        <v>86</v>
      </c>
      <c r="B54" s="31" t="s">
        <v>38</v>
      </c>
      <c r="C54" s="25">
        <v>32500</v>
      </c>
      <c r="D54" s="26">
        <v>200</v>
      </c>
      <c r="E54" s="23">
        <f t="shared" si="5"/>
        <v>32700</v>
      </c>
      <c r="F54" s="73"/>
      <c r="G54" s="49"/>
    </row>
    <row r="55" spans="1:9" ht="23.25" customHeight="1" x14ac:dyDescent="0.25">
      <c r="A55" s="19">
        <v>2.21</v>
      </c>
      <c r="B55" s="31" t="s">
        <v>39</v>
      </c>
      <c r="C55" s="25">
        <v>100684</v>
      </c>
      <c r="D55" s="26">
        <f>-4720+439.2</f>
        <v>-4280.8</v>
      </c>
      <c r="E55" s="23">
        <f t="shared" si="5"/>
        <v>96403.199999999997</v>
      </c>
      <c r="F55" s="73"/>
      <c r="G55" s="49"/>
    </row>
    <row r="56" spans="1:9" ht="23.25" customHeight="1" x14ac:dyDescent="0.25">
      <c r="A56" s="19">
        <v>3</v>
      </c>
      <c r="B56" s="31" t="s">
        <v>40</v>
      </c>
      <c r="C56" s="25">
        <v>584000</v>
      </c>
      <c r="D56" s="26">
        <v>-56100</v>
      </c>
      <c r="E56" s="23">
        <f t="shared" si="5"/>
        <v>527900</v>
      </c>
      <c r="F56" s="73"/>
      <c r="G56" s="49"/>
    </row>
    <row r="57" spans="1:9" ht="23.25" customHeight="1" x14ac:dyDescent="0.25">
      <c r="A57" s="19">
        <v>4</v>
      </c>
      <c r="B57" s="31" t="s">
        <v>41</v>
      </c>
      <c r="C57" s="25">
        <v>10000</v>
      </c>
      <c r="D57" s="26">
        <v>-5900</v>
      </c>
      <c r="E57" s="23">
        <f t="shared" si="5"/>
        <v>4100</v>
      </c>
      <c r="F57" s="73"/>
      <c r="G57" s="49">
        <f>E57-4100</f>
        <v>0</v>
      </c>
    </row>
    <row r="58" spans="1:9" ht="25.5" customHeight="1" x14ac:dyDescent="0.25">
      <c r="A58" s="19">
        <v>5</v>
      </c>
      <c r="B58" s="31" t="s">
        <v>87</v>
      </c>
      <c r="C58" s="25">
        <v>30000</v>
      </c>
      <c r="D58" s="28">
        <v>15000</v>
      </c>
      <c r="E58" s="23">
        <f t="shared" si="5"/>
        <v>45000</v>
      </c>
      <c r="F58" s="73"/>
      <c r="G58" s="49"/>
    </row>
    <row r="59" spans="1:9" ht="25.5" customHeight="1" x14ac:dyDescent="0.25">
      <c r="A59" s="19">
        <v>5.0999999999999996</v>
      </c>
      <c r="B59" s="31" t="s">
        <v>72</v>
      </c>
      <c r="C59" s="19">
        <v>0</v>
      </c>
      <c r="D59" s="28"/>
      <c r="E59" s="23">
        <f t="shared" si="5"/>
        <v>0</v>
      </c>
      <c r="F59" s="73"/>
      <c r="G59" s="49"/>
    </row>
    <row r="60" spans="1:9" ht="25.5" customHeight="1" x14ac:dyDescent="0.25">
      <c r="A60" s="19">
        <v>6</v>
      </c>
      <c r="B60" s="31" t="s">
        <v>42</v>
      </c>
      <c r="C60" s="23">
        <f>C61+C62</f>
        <v>21000</v>
      </c>
      <c r="D60" s="23">
        <f t="shared" ref="D60" si="6">D61+D62</f>
        <v>9800</v>
      </c>
      <c r="E60" s="23">
        <f t="shared" si="5"/>
        <v>30800</v>
      </c>
      <c r="F60" s="73"/>
      <c r="G60" s="49"/>
    </row>
    <row r="61" spans="1:9" ht="36" customHeight="1" x14ac:dyDescent="0.25">
      <c r="A61" s="19">
        <v>6.1</v>
      </c>
      <c r="B61" s="20" t="s">
        <v>76</v>
      </c>
      <c r="C61" s="25">
        <v>5000</v>
      </c>
      <c r="D61" s="26">
        <v>10000</v>
      </c>
      <c r="E61" s="23">
        <f t="shared" si="5"/>
        <v>15000</v>
      </c>
      <c r="F61" s="73"/>
      <c r="G61" s="49"/>
    </row>
    <row r="62" spans="1:9" ht="23.25" customHeight="1" x14ac:dyDescent="0.25">
      <c r="A62" s="19">
        <v>6.2</v>
      </c>
      <c r="B62" s="31" t="s">
        <v>43</v>
      </c>
      <c r="C62" s="25">
        <v>16000</v>
      </c>
      <c r="D62" s="26">
        <v>-200</v>
      </c>
      <c r="E62" s="23">
        <f t="shared" si="5"/>
        <v>15800</v>
      </c>
      <c r="F62" s="73"/>
      <c r="G62" s="49"/>
    </row>
    <row r="63" spans="1:9" ht="23.25" customHeight="1" x14ac:dyDescent="0.25">
      <c r="A63" s="19"/>
      <c r="B63" s="10" t="s">
        <v>44</v>
      </c>
      <c r="C63" s="16">
        <f>C32+C33+C56+C57+C58+C60+C59+C64</f>
        <v>2666506.2000000002</v>
      </c>
      <c r="D63" s="39">
        <f t="shared" ref="D63:E63" si="7">D32+D33+D56+D57+D58+D60+D59+D64</f>
        <v>0</v>
      </c>
      <c r="E63" s="39">
        <f t="shared" si="7"/>
        <v>2666506.2000000002</v>
      </c>
      <c r="F63" s="66"/>
      <c r="I63">
        <v>0</v>
      </c>
    </row>
    <row r="64" spans="1:9" ht="21.75" customHeight="1" x14ac:dyDescent="0.25">
      <c r="A64" s="28"/>
      <c r="B64" s="11" t="s">
        <v>73</v>
      </c>
      <c r="C64" s="17">
        <v>515000</v>
      </c>
      <c r="D64" s="28"/>
      <c r="E64" s="16">
        <f>C64+D64</f>
        <v>515000</v>
      </c>
      <c r="F64" s="66"/>
    </row>
    <row r="65" spans="1:7" ht="23.25" hidden="1" customHeight="1" thickBot="1" x14ac:dyDescent="0.3">
      <c r="A65" s="19"/>
      <c r="B65" s="32"/>
      <c r="C65" s="33"/>
      <c r="D65" s="28"/>
      <c r="E65" s="16"/>
      <c r="F65" s="66"/>
    </row>
    <row r="66" spans="1:7" ht="23.25" customHeight="1" x14ac:dyDescent="0.25">
      <c r="A66" s="19">
        <v>1</v>
      </c>
      <c r="B66" s="20" t="s">
        <v>45</v>
      </c>
      <c r="C66" s="25">
        <v>685485</v>
      </c>
      <c r="D66" s="26"/>
      <c r="E66" s="16">
        <f>D66+C66</f>
        <v>685485</v>
      </c>
      <c r="F66" s="66"/>
    </row>
    <row r="67" spans="1:7" ht="33" customHeight="1" x14ac:dyDescent="0.25">
      <c r="A67" s="19">
        <v>2</v>
      </c>
      <c r="B67" s="20" t="s">
        <v>46</v>
      </c>
      <c r="C67" s="25">
        <v>2652560.5</v>
      </c>
      <c r="D67" s="26">
        <v>-37000</v>
      </c>
      <c r="E67" s="39">
        <f>D67+C67</f>
        <v>2615560.5</v>
      </c>
      <c r="F67" s="66"/>
      <c r="G67" s="49">
        <f>E67-2615560.5</f>
        <v>0</v>
      </c>
    </row>
    <row r="68" spans="1:7" ht="23.25" customHeight="1" x14ac:dyDescent="0.25">
      <c r="A68" s="19">
        <v>3</v>
      </c>
      <c r="B68" s="20" t="s">
        <v>47</v>
      </c>
      <c r="C68" s="25">
        <v>80000</v>
      </c>
      <c r="D68" s="28">
        <v>5000</v>
      </c>
      <c r="E68" s="16">
        <f t="shared" ref="E68:E76" si="8">D68+C68</f>
        <v>85000</v>
      </c>
      <c r="F68" s="66"/>
    </row>
    <row r="69" spans="1:7" ht="23.25" customHeight="1" x14ac:dyDescent="0.25">
      <c r="A69" s="19">
        <v>4</v>
      </c>
      <c r="B69" s="20" t="s">
        <v>48</v>
      </c>
      <c r="C69" s="25">
        <v>41155</v>
      </c>
      <c r="D69" s="26">
        <v>15500</v>
      </c>
      <c r="E69" s="16">
        <f>D69+C69</f>
        <v>56655</v>
      </c>
      <c r="F69" s="66"/>
      <c r="G69" s="49">
        <f>E69-56655</f>
        <v>0</v>
      </c>
    </row>
    <row r="70" spans="1:7" ht="23.25" customHeight="1" x14ac:dyDescent="0.25">
      <c r="A70" s="19"/>
      <c r="B70" s="20" t="s">
        <v>88</v>
      </c>
      <c r="C70" s="25"/>
      <c r="D70" s="26"/>
      <c r="E70" s="44">
        <f t="shared" si="8"/>
        <v>0</v>
      </c>
      <c r="F70" s="66"/>
    </row>
    <row r="71" spans="1:7" ht="23.25" customHeight="1" x14ac:dyDescent="0.25">
      <c r="A71" s="19">
        <v>5</v>
      </c>
      <c r="B71" s="20" t="s">
        <v>49</v>
      </c>
      <c r="C71" s="25">
        <v>59089.3</v>
      </c>
      <c r="D71" s="26">
        <v>17965</v>
      </c>
      <c r="E71" s="16">
        <f t="shared" si="8"/>
        <v>77054.3</v>
      </c>
      <c r="F71" s="66"/>
      <c r="G71" s="49">
        <f>E71-77054.3</f>
        <v>0</v>
      </c>
    </row>
    <row r="72" spans="1:7" ht="23.25" customHeight="1" x14ac:dyDescent="0.25">
      <c r="A72" s="19"/>
      <c r="B72" s="20" t="s">
        <v>94</v>
      </c>
      <c r="C72" s="25">
        <v>0</v>
      </c>
      <c r="D72" s="26">
        <v>12500</v>
      </c>
      <c r="E72" s="45">
        <f t="shared" si="8"/>
        <v>12500</v>
      </c>
      <c r="F72" s="66"/>
      <c r="G72" s="49"/>
    </row>
    <row r="73" spans="1:7" ht="35.25" customHeight="1" x14ac:dyDescent="0.25">
      <c r="A73" s="19">
        <v>6</v>
      </c>
      <c r="B73" s="20" t="s">
        <v>50</v>
      </c>
      <c r="C73" s="25">
        <v>500</v>
      </c>
      <c r="D73" s="26">
        <v>35</v>
      </c>
      <c r="E73" s="16">
        <f t="shared" si="8"/>
        <v>535</v>
      </c>
      <c r="F73" s="66"/>
    </row>
    <row r="74" spans="1:7" ht="23.25" hidden="1" customHeight="1" thickBot="1" x14ac:dyDescent="0.3">
      <c r="A74" s="19">
        <v>7</v>
      </c>
      <c r="B74" s="20" t="s">
        <v>51</v>
      </c>
      <c r="C74" s="25"/>
      <c r="D74" s="28"/>
      <c r="E74" s="16">
        <f t="shared" si="8"/>
        <v>0</v>
      </c>
      <c r="F74" s="66"/>
    </row>
    <row r="75" spans="1:7" ht="21.75" customHeight="1" x14ac:dyDescent="0.25">
      <c r="A75" s="19">
        <v>7</v>
      </c>
      <c r="B75" s="20" t="s">
        <v>52</v>
      </c>
      <c r="C75" s="25">
        <v>40000</v>
      </c>
      <c r="D75" s="28">
        <v>-14000</v>
      </c>
      <c r="E75" s="16">
        <f t="shared" si="8"/>
        <v>26000</v>
      </c>
      <c r="F75" s="66"/>
    </row>
    <row r="76" spans="1:7" ht="23.25" hidden="1" customHeight="1" thickBot="1" x14ac:dyDescent="0.3">
      <c r="A76" s="19"/>
      <c r="B76" s="20"/>
      <c r="C76" s="19"/>
      <c r="D76" s="28"/>
      <c r="E76" s="16">
        <f t="shared" si="8"/>
        <v>0</v>
      </c>
      <c r="F76" s="66"/>
    </row>
    <row r="77" spans="1:7" ht="39" customHeight="1" x14ac:dyDescent="0.25">
      <c r="A77" s="19"/>
      <c r="B77" s="11" t="s">
        <v>53</v>
      </c>
      <c r="C77" s="16">
        <f>C66+C67+C68+C69+C71+C73+C74+C75+C78</f>
        <v>2958789.8</v>
      </c>
      <c r="D77" s="16">
        <f>D66+D67+D68+D69+D71+D73+D74+D75+D78+D72</f>
        <v>0</v>
      </c>
      <c r="E77" s="16">
        <f>E66+E67+E68+E69+E71+E73+E74+E75+E78+E70+E72</f>
        <v>2958789.8</v>
      </c>
      <c r="F77" s="66"/>
      <c r="G77" s="49">
        <f>C77-E77</f>
        <v>0</v>
      </c>
    </row>
    <row r="78" spans="1:7" ht="47.25" customHeight="1" x14ac:dyDescent="0.25">
      <c r="A78" s="19">
        <v>9</v>
      </c>
      <c r="B78" s="38" t="s">
        <v>54</v>
      </c>
      <c r="C78" s="18">
        <v>-600000</v>
      </c>
      <c r="D78" s="18"/>
      <c r="E78" s="18">
        <f>C78</f>
        <v>-600000</v>
      </c>
      <c r="F78" s="69"/>
    </row>
    <row r="79" spans="1:7" ht="47.25" customHeight="1" x14ac:dyDescent="0.25">
      <c r="A79" s="19"/>
      <c r="B79" s="11" t="s">
        <v>77</v>
      </c>
      <c r="C79" s="23">
        <f>+C63+C77-C64</f>
        <v>5110296</v>
      </c>
      <c r="D79" s="47">
        <f t="shared" ref="D79" si="9">+D63+D77-D64</f>
        <v>0</v>
      </c>
      <c r="E79" s="23">
        <f>+E63+E77-E64</f>
        <v>5110296</v>
      </c>
      <c r="F79" s="73"/>
    </row>
    <row r="80" spans="1:7" ht="30.75" customHeight="1" x14ac:dyDescent="0.25">
      <c r="A80" s="58" t="s">
        <v>74</v>
      </c>
      <c r="B80" s="58"/>
      <c r="C80" s="58"/>
      <c r="D80" s="58"/>
      <c r="E80" s="58"/>
      <c r="F80" s="74"/>
    </row>
    <row r="81" spans="1:7" ht="0.75" customHeight="1" x14ac:dyDescent="0.25">
      <c r="A81" s="58"/>
      <c r="B81" s="58"/>
      <c r="C81" s="58"/>
      <c r="D81" s="58"/>
      <c r="E81" s="58"/>
      <c r="F81" s="74"/>
    </row>
    <row r="82" spans="1:7" ht="23.25" customHeight="1" x14ac:dyDescent="0.25">
      <c r="A82" s="19" t="s">
        <v>56</v>
      </c>
      <c r="B82" s="20" t="s">
        <v>57</v>
      </c>
      <c r="C82" s="19">
        <v>902156.2</v>
      </c>
      <c r="D82" s="26">
        <v>-19000</v>
      </c>
      <c r="E82" s="16">
        <f>C82+D82</f>
        <v>883156.2</v>
      </c>
      <c r="F82" s="66"/>
      <c r="G82" s="49">
        <f>E82-883156.2</f>
        <v>0</v>
      </c>
    </row>
    <row r="83" spans="1:7" ht="35.25" customHeight="1" x14ac:dyDescent="0.25">
      <c r="A83" s="19">
        <v>2</v>
      </c>
      <c r="B83" s="20" t="s">
        <v>58</v>
      </c>
      <c r="C83" s="25">
        <v>1138585</v>
      </c>
      <c r="D83" s="26">
        <v>13535</v>
      </c>
      <c r="E83" s="16">
        <f t="shared" ref="E83:E93" si="10">C83+D83</f>
        <v>1152120</v>
      </c>
      <c r="F83" s="66"/>
      <c r="G83" s="49">
        <f>E83-1152120</f>
        <v>0</v>
      </c>
    </row>
    <row r="84" spans="1:7" ht="23.25" customHeight="1" x14ac:dyDescent="0.25">
      <c r="A84" s="19" t="s">
        <v>59</v>
      </c>
      <c r="B84" s="20" t="s">
        <v>60</v>
      </c>
      <c r="C84" s="25">
        <v>4500</v>
      </c>
      <c r="D84" s="26"/>
      <c r="E84" s="16">
        <f t="shared" si="10"/>
        <v>4500</v>
      </c>
      <c r="F84" s="66"/>
    </row>
    <row r="85" spans="1:7" ht="23.25" customHeight="1" x14ac:dyDescent="0.25">
      <c r="A85" s="19">
        <v>4</v>
      </c>
      <c r="B85" s="20" t="s">
        <v>61</v>
      </c>
      <c r="C85" s="25">
        <v>666000</v>
      </c>
      <c r="D85" s="26"/>
      <c r="E85" s="16">
        <f t="shared" si="10"/>
        <v>666000</v>
      </c>
      <c r="F85" s="66"/>
    </row>
    <row r="86" spans="1:7" ht="32.25" customHeight="1" x14ac:dyDescent="0.25">
      <c r="A86" s="19">
        <v>5</v>
      </c>
      <c r="B86" s="20" t="s">
        <v>62</v>
      </c>
      <c r="C86" s="25">
        <v>646818.5</v>
      </c>
      <c r="D86" s="26">
        <v>140000</v>
      </c>
      <c r="E86" s="16">
        <f t="shared" si="10"/>
        <v>786818.5</v>
      </c>
      <c r="F86" s="66"/>
      <c r="G86" s="49">
        <f>E86-786818.5</f>
        <v>0</v>
      </c>
    </row>
    <row r="87" spans="1:7" ht="23.25" customHeight="1" x14ac:dyDescent="0.25">
      <c r="A87" s="19">
        <v>6</v>
      </c>
      <c r="B87" s="20" t="s">
        <v>63</v>
      </c>
      <c r="C87" s="25">
        <v>144000</v>
      </c>
      <c r="D87" s="26">
        <v>25500</v>
      </c>
      <c r="E87" s="16">
        <f t="shared" si="10"/>
        <v>169500</v>
      </c>
      <c r="F87" s="66"/>
    </row>
    <row r="88" spans="1:7" ht="34.5" customHeight="1" x14ac:dyDescent="0.25">
      <c r="A88" s="19">
        <v>7</v>
      </c>
      <c r="B88" s="20" t="s">
        <v>93</v>
      </c>
      <c r="C88" s="19">
        <f>745590+112000</f>
        <v>857590</v>
      </c>
      <c r="D88" s="26">
        <v>-121000</v>
      </c>
      <c r="E88" s="16">
        <f>C88+D88</f>
        <v>736590</v>
      </c>
      <c r="F88" s="66"/>
      <c r="G88" s="49"/>
    </row>
    <row r="89" spans="1:7" ht="23.25" customHeight="1" x14ac:dyDescent="0.25">
      <c r="A89" s="19">
        <v>8</v>
      </c>
      <c r="B89" s="20" t="s">
        <v>64</v>
      </c>
      <c r="C89" s="19">
        <v>25250</v>
      </c>
      <c r="D89" s="28"/>
      <c r="E89" s="16">
        <f t="shared" si="10"/>
        <v>25250</v>
      </c>
      <c r="F89" s="66"/>
    </row>
    <row r="90" spans="1:7" ht="23.25" customHeight="1" x14ac:dyDescent="0.25">
      <c r="A90" s="19" t="s">
        <v>65</v>
      </c>
      <c r="B90" s="20" t="s">
        <v>20</v>
      </c>
      <c r="C90" s="19">
        <v>113000</v>
      </c>
      <c r="D90" s="26">
        <f>565+11500</f>
        <v>12065</v>
      </c>
      <c r="E90" s="16">
        <f t="shared" si="10"/>
        <v>125065</v>
      </c>
      <c r="F90" s="66"/>
    </row>
    <row r="91" spans="1:7" ht="23.25" customHeight="1" x14ac:dyDescent="0.25">
      <c r="A91" s="19">
        <v>10</v>
      </c>
      <c r="B91" s="20" t="s">
        <v>66</v>
      </c>
      <c r="C91" s="19">
        <v>201000</v>
      </c>
      <c r="D91" s="28">
        <v>5000</v>
      </c>
      <c r="E91" s="16">
        <f t="shared" si="10"/>
        <v>206000</v>
      </c>
      <c r="F91" s="66"/>
    </row>
    <row r="92" spans="1:7" ht="23.25" customHeight="1" x14ac:dyDescent="0.25">
      <c r="A92" s="19">
        <v>11</v>
      </c>
      <c r="B92" s="20" t="s">
        <v>67</v>
      </c>
      <c r="C92" s="19">
        <v>986396.3</v>
      </c>
      <c r="D92" s="28">
        <v>-56100</v>
      </c>
      <c r="E92" s="16">
        <f t="shared" si="10"/>
        <v>930296.3</v>
      </c>
      <c r="F92" s="66"/>
      <c r="G92">
        <f>930296.3-986396.3</f>
        <v>-56100</v>
      </c>
    </row>
    <row r="93" spans="1:7" ht="23.25" customHeight="1" x14ac:dyDescent="0.25">
      <c r="A93" s="19" t="s">
        <v>68</v>
      </c>
      <c r="B93" s="20" t="s">
        <v>69</v>
      </c>
      <c r="C93" s="19">
        <v>25000</v>
      </c>
      <c r="D93" s="28"/>
      <c r="E93" s="16">
        <f t="shared" si="10"/>
        <v>25000</v>
      </c>
      <c r="F93" s="66"/>
    </row>
    <row r="94" spans="1:7" ht="23.25" customHeight="1" x14ac:dyDescent="0.25">
      <c r="A94" s="12"/>
      <c r="B94" s="4"/>
      <c r="C94" s="5"/>
      <c r="D94" s="9"/>
      <c r="E94" s="13"/>
      <c r="F94" s="71"/>
    </row>
    <row r="95" spans="1:7" ht="40.5" customHeight="1" x14ac:dyDescent="0.25">
      <c r="A95" s="55"/>
      <c r="B95" s="8" t="s">
        <v>54</v>
      </c>
      <c r="C95" s="56">
        <v>-600000</v>
      </c>
      <c r="D95" s="9"/>
      <c r="E95" s="13">
        <v>-600000</v>
      </c>
      <c r="F95" s="71"/>
    </row>
    <row r="96" spans="1:7" ht="23.25" customHeight="1" x14ac:dyDescent="0.25">
      <c r="A96" s="55"/>
      <c r="B96" s="8" t="s">
        <v>55</v>
      </c>
      <c r="C96" s="56"/>
      <c r="D96" s="9"/>
      <c r="E96" s="13"/>
      <c r="F96" s="71"/>
    </row>
    <row r="97" spans="1:7" ht="23.25" customHeight="1" x14ac:dyDescent="0.25">
      <c r="A97" s="12"/>
      <c r="B97" s="8" t="s">
        <v>70</v>
      </c>
      <c r="C97" s="34">
        <f>C82+C83+C84+C85+C86+C87+C88+C89+C90+C91+C92+C93+C94+C95</f>
        <v>5110296</v>
      </c>
      <c r="D97" s="34">
        <f>D82+D83+D84+D85+D86+D87+D88+D89+D90+D91+D92+D93+D94+D95</f>
        <v>0</v>
      </c>
      <c r="E97" s="34">
        <f>E82+E83+E84+E85+E86+E87+E88+E89+E90+E91+E92+E93+E94+E95</f>
        <v>5110296</v>
      </c>
      <c r="F97" s="75"/>
      <c r="G97" s="49">
        <f>E97-C97</f>
        <v>0</v>
      </c>
    </row>
    <row r="98" spans="1:7" x14ac:dyDescent="0.25">
      <c r="A98" s="1"/>
    </row>
    <row r="99" spans="1:7" ht="57.75" customHeight="1" x14ac:dyDescent="0.25">
      <c r="A99" s="52" t="s">
        <v>95</v>
      </c>
      <c r="B99" s="52"/>
      <c r="C99" s="52"/>
      <c r="D99" s="52"/>
      <c r="E99" s="52"/>
      <c r="F99" s="50"/>
      <c r="G99" s="43"/>
    </row>
    <row r="100" spans="1:7" x14ac:dyDescent="0.25">
      <c r="A100" s="2"/>
    </row>
    <row r="102" spans="1:7" x14ac:dyDescent="0.25">
      <c r="A102" s="2"/>
      <c r="B102" s="7"/>
      <c r="C102" s="7"/>
    </row>
    <row r="103" spans="1:7" x14ac:dyDescent="0.25">
      <c r="A103" s="2"/>
      <c r="B103" s="7"/>
      <c r="C103" s="7"/>
    </row>
    <row r="104" spans="1:7" x14ac:dyDescent="0.25">
      <c r="A104" s="2"/>
      <c r="B104" s="7"/>
      <c r="C104" s="7"/>
    </row>
  </sheetData>
  <mergeCells count="10">
    <mergeCell ref="A99:E99"/>
    <mergeCell ref="A1:E1"/>
    <mergeCell ref="A2:E2"/>
    <mergeCell ref="A3:E3"/>
    <mergeCell ref="A95:A96"/>
    <mergeCell ref="C95:C96"/>
    <mergeCell ref="A30:A31"/>
    <mergeCell ref="A80:E81"/>
    <mergeCell ref="A4:E5"/>
    <mergeCell ref="B30:E31"/>
  </mergeCells>
  <phoneticPr fontId="10" type="noConversion"/>
  <pageMargins left="0.51181102362204722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Anahit</cp:lastModifiedBy>
  <cp:lastPrinted>2025-10-14T13:38:50Z</cp:lastPrinted>
  <dcterms:created xsi:type="dcterms:W3CDTF">2023-09-18T20:41:03Z</dcterms:created>
  <dcterms:modified xsi:type="dcterms:W3CDTF">2025-10-14T13:39:57Z</dcterms:modified>
</cp:coreProperties>
</file>